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7. The Margin Sheet/Free Templates/"/>
    </mc:Choice>
  </mc:AlternateContent>
  <xr:revisionPtr revIDLastSave="3" documentId="11_220EEAAE0E9BBF32ACB554FFDC5B56D0610AE44B" xr6:coauthVersionLast="47" xr6:coauthVersionMax="47" xr10:uidLastSave="{7D469ADC-9021-404E-ADDE-DC9640C8A6D7}"/>
  <bookViews>
    <workbookView xWindow="-103" yWindow="-103" windowWidth="24892" windowHeight="14914" activeTab="1" xr2:uid="{00000000-000D-0000-FFFF-FFFF00000000}"/>
  </bookViews>
  <sheets>
    <sheet name="How to use" sheetId="1" r:id="rId1"/>
    <sheet name="Debt Pla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" l="1"/>
  <c r="B14" i="2"/>
  <c r="N13" i="2"/>
  <c r="N12" i="2"/>
  <c r="N11" i="2"/>
  <c r="N10" i="2"/>
  <c r="N9" i="2"/>
  <c r="N8" i="2"/>
  <c r="N21" i="2" l="1"/>
  <c r="N19" i="2"/>
  <c r="E21" i="2"/>
  <c r="D21" i="2"/>
  <c r="C21" i="2"/>
  <c r="B21" i="2"/>
  <c r="E19" i="2"/>
  <c r="D19" i="2"/>
  <c r="C19" i="2"/>
  <c r="B19" i="2"/>
  <c r="N17" i="2"/>
  <c r="N22" i="2"/>
  <c r="N20" i="2"/>
  <c r="N18" i="2"/>
  <c r="O17" i="2" l="1"/>
  <c r="B17" i="2"/>
  <c r="C17" i="2"/>
  <c r="G17" i="2" s="1"/>
  <c r="D17" i="2"/>
  <c r="E17" i="2"/>
  <c r="F17" i="2"/>
  <c r="O22" i="2"/>
  <c r="P22" i="2" s="1"/>
  <c r="B22" i="2"/>
  <c r="C22" i="2"/>
  <c r="D22" i="2"/>
  <c r="E22" i="2"/>
  <c r="F22" i="2"/>
  <c r="G22" i="2"/>
  <c r="H22" i="2"/>
  <c r="I22" i="2" s="1"/>
  <c r="B20" i="2"/>
  <c r="C20" i="2"/>
  <c r="D20" i="2"/>
  <c r="E20" i="2"/>
  <c r="F20" i="2" s="1"/>
  <c r="B18" i="2"/>
  <c r="C18" i="2"/>
  <c r="D18" i="2"/>
  <c r="E18" i="2"/>
  <c r="F18" i="2" s="1"/>
  <c r="F19" i="2" l="1"/>
  <c r="F21" i="2"/>
  <c r="P17" i="2"/>
  <c r="H17" i="2"/>
  <c r="G18" i="2" l="1"/>
  <c r="O18" i="2" s="1"/>
  <c r="I17" i="2"/>
  <c r="H18" i="2" l="1"/>
  <c r="P18" i="2"/>
  <c r="I18" i="2" l="1"/>
  <c r="G19" i="2"/>
  <c r="O19" i="2" s="1"/>
  <c r="H19" i="2" l="1"/>
  <c r="P19" i="2"/>
  <c r="G20" i="2" s="1"/>
  <c r="O20" i="2" s="1"/>
  <c r="H20" i="2" l="1"/>
  <c r="I20" i="2" s="1"/>
  <c r="P20" i="2"/>
  <c r="G21" i="2" s="1"/>
  <c r="O21" i="2" s="1"/>
  <c r="I19" i="2"/>
  <c r="P21" i="2" l="1"/>
  <c r="H21" i="2"/>
  <c r="B24" i="2" l="1"/>
  <c r="B25" i="2" s="1"/>
  <c r="I21" i="2"/>
</calcChain>
</file>

<file path=xl/sharedStrings.xml><?xml version="1.0" encoding="utf-8"?>
<sst xmlns="http://schemas.openxmlformats.org/spreadsheetml/2006/main" count="47" uniqueCount="43">
  <si>
    <t>Debt Snowball &amp; Avalanche Planner</t>
  </si>
  <si>
    <t>Free template from The Margin Sheet · themarginsheet.com</t>
  </si>
  <si>
    <t>Want more? Pro version: Monthly Budget Planner Template in Excel</t>
  </si>
  <si>
    <t>Extra payment per month</t>
  </si>
  <si>
    <t>Method (Snowball or Avalanche)</t>
  </si>
  <si>
    <t>Snowball</t>
  </si>
  <si>
    <t>Start month</t>
  </si>
  <si>
    <t>Debt name</t>
  </si>
  <si>
    <t>Balance</t>
  </si>
  <si>
    <t>Interest rate (APR)</t>
  </si>
  <si>
    <t>Minimum payment</t>
  </si>
  <si>
    <t>Credit card A</t>
  </si>
  <si>
    <t>Store card</t>
  </si>
  <si>
    <t>Car loan</t>
  </si>
  <si>
    <t>Student loan</t>
  </si>
  <si>
    <t>Personal loan</t>
  </si>
  <si>
    <t>Total debt</t>
  </si>
  <si>
    <t>Total minimums</t>
  </si>
  <si>
    <t>Order</t>
  </si>
  <si>
    <t>Debt</t>
  </si>
  <si>
    <t>APR</t>
  </si>
  <si>
    <t>Minimum</t>
  </si>
  <si>
    <t>Payment when it is your focus</t>
  </si>
  <si>
    <t>Balance left when focus starts</t>
  </si>
  <si>
    <t>Months until paid off</t>
  </si>
  <si>
    <t>Payoff month</t>
  </si>
  <si>
    <t>Months to debt-free</t>
  </si>
  <si>
    <t>Debt-free month</t>
  </si>
  <si>
    <t>Plan your way out of debt with the snowball method (smallest balance first) or the avalanche method (highest interest first), and see your debt-free month.</t>
  </si>
  <si>
    <t>How to use this template</t>
  </si>
  <si>
    <t>On the Debt Plan sheet, list up to six debts with their balance, interest rate (APR) and minimum payment.</t>
  </si>
  <si>
    <t>Enter the extra amount you can pay each month on top of all the minimums.</t>
  </si>
  <si>
    <t>Pick Snowball or Avalanche from the Method dropdown.</t>
  </si>
  <si>
    <t>The payoff plan sorts your debts, rolls each paid-off payment into the next debt and shows the month each one is cleared.</t>
  </si>
  <si>
    <t>Switch the method to compare: avalanche usually saves interest, snowball gives faster early wins.</t>
  </si>
  <si>
    <t>Good to know</t>
  </si>
  <si>
    <t>• Payoff months are estimates based on fixed rates and payments. Real statements can differ slightly.</t>
  </si>
  <si>
    <t>• If a row says 'Payment too low', the payment does not cover the monthly interest. Raise the minimum or the extra payment.</t>
  </si>
  <si>
    <t>• This template is for education only and is not financial advice.</t>
  </si>
  <si>
    <t>• Yellow cells are inputs. Every other figure is a formula, so do not type over it.</t>
  </si>
  <si>
    <t>• The sample figures are only there to show how the template works. Replace them with your own.</t>
  </si>
  <si>
    <t>• Works in Google Sheets too: File &gt; Import &gt; Upload, then open in Google Sheets.</t>
  </si>
  <si>
    <t>• Tutorial and more free templates: https://themarginsheet.com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</si>
</sst>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-#,##0.00"/>
    <numFmt numFmtId="166" formatCode="mmm\-yyyy"/>
    <numFmt numFmtId="167" formatCode="0.0%"/>
    <numFmt numFmtId="168" formatCode="mmmm\ yyyy"/>
  </numFmts>
  <fonts count="10" x14ac:knownFonts="1">
    <font>
      <sz val="11"/>
      <color theme="1"/>
      <name val="Calibri"/>
      <family val="2"/>
      <scheme val="minor"/>
    </font>
    <font>
      <b/>
      <sz val="18"/>
      <color rgb="FF1F314B"/>
      <name val="Calibri"/>
    </font>
    <font>
      <sz val="10"/>
      <color rgb="FF5B6B7F"/>
      <name val="Calibri"/>
    </font>
    <font>
      <b/>
      <u/>
      <sz val="10"/>
      <color rgb="FF0B7A57"/>
      <name val="Calibri"/>
    </font>
    <font>
      <sz val="11"/>
      <color rgb="FF1F314B"/>
      <name val="Calibri"/>
    </font>
    <font>
      <b/>
      <sz val="11"/>
      <color rgb="FFFFFFFF"/>
      <name val="Calibri"/>
    </font>
    <font>
      <b/>
      <sz val="11"/>
      <color rgb="FF1F314B"/>
      <name val="Calibri"/>
    </font>
    <font>
      <sz val="12"/>
      <color rgb="FF334155"/>
      <name val="Calibri"/>
    </font>
    <font>
      <b/>
      <sz val="13"/>
      <color rgb="FF1F314B"/>
      <name val="Calibri"/>
    </font>
    <font>
      <b/>
      <sz val="11"/>
      <color rgb="FF0B7A5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7D6"/>
        <bgColor rgb="FFFFF7D6"/>
      </patternFill>
    </fill>
    <fill>
      <patternFill patternType="solid">
        <fgColor rgb="FF1F314B"/>
        <bgColor rgb="FF1F314B"/>
      </patternFill>
    </fill>
    <fill>
      <patternFill patternType="solid">
        <fgColor rgb="FFE6F4EE"/>
        <bgColor rgb="FFE6F4EE"/>
      </patternFill>
    </fill>
  </fills>
  <borders count="2">
    <border>
      <left/>
      <right/>
      <top/>
      <bottom/>
      <diagonal/>
    </border>
    <border>
      <left style="thin">
        <color rgb="FFD5DCE5"/>
      </left>
      <right style="thin">
        <color rgb="FFD5DCE5"/>
      </right>
      <top style="thin">
        <color rgb="FFD5DCE5"/>
      </top>
      <bottom style="thin">
        <color rgb="FFD5DCE5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/>
    <xf numFmtId="164" fontId="0" fillId="3" borderId="1" xfId="0" applyNumberFormat="1" applyFill="1" applyBorder="1"/>
    <xf numFmtId="0" fontId="0" fillId="3" borderId="1" xfId="0" applyFill="1" applyBorder="1"/>
    <xf numFmtId="166" fontId="0" fillId="3" borderId="1" xfId="0" applyNumberFormat="1" applyFill="1" applyBorder="1"/>
    <xf numFmtId="0" fontId="5" fillId="4" borderId="1" xfId="0" applyFont="1" applyFill="1" applyBorder="1" applyAlignment="1">
      <alignment horizontal="center" vertical="center" wrapText="1"/>
    </xf>
    <xf numFmtId="167" fontId="0" fillId="3" borderId="1" xfId="0" applyNumberFormat="1" applyFill="1" applyBorder="1"/>
    <xf numFmtId="0" fontId="6" fillId="0" borderId="0" xfId="0" applyFont="1"/>
    <xf numFmtId="164" fontId="6" fillId="5" borderId="1" xfId="0" applyNumberFormat="1" applyFont="1" applyFill="1" applyBorder="1"/>
    <xf numFmtId="0" fontId="0" fillId="0" borderId="1" xfId="0" applyBorder="1"/>
    <xf numFmtId="164" fontId="0" fillId="0" borderId="1" xfId="0" applyNumberFormat="1" applyBorder="1"/>
    <xf numFmtId="167" fontId="0" fillId="0" borderId="1" xfId="0" applyNumberFormat="1" applyBorder="1"/>
    <xf numFmtId="166" fontId="0" fillId="0" borderId="1" xfId="0" applyNumberFormat="1" applyBorder="1"/>
    <xf numFmtId="1" fontId="6" fillId="5" borderId="1" xfId="0" applyNumberFormat="1" applyFont="1" applyFill="1" applyBorder="1"/>
    <xf numFmtId="168" fontId="6" fillId="5" borderId="1" xfId="0" applyNumberFormat="1" applyFont="1" applyFill="1" applyBorder="1"/>
  </cellXfs>
  <cellStyles count="1">
    <cellStyle name="Normal" xfId="0" builtinId="0"/>
  </cellStyles>
  <dxfs count="1">
    <dxf>
      <font>
        <b/>
        <color rgb="FFB91C1C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extgentemplates.com/product/monthly-budget-planner-template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nextgentemplates.com/product/monthly-budget-planner-template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showGridLines="0" workbookViewId="0"/>
  </sheetViews>
  <sheetFormatPr defaultRowHeight="14.6" x14ac:dyDescent="0.4"/>
  <cols>
    <col min="1" max="1" width="6" customWidth="1"/>
    <col min="2" max="2" width="110" customWidth="1"/>
  </cols>
  <sheetData>
    <row r="1" spans="1:3" ht="23.15" x14ac:dyDescent="0.6">
      <c r="A1" s="1" t="s">
        <v>0</v>
      </c>
      <c r="B1" s="2"/>
      <c r="C1" s="2"/>
    </row>
    <row r="2" spans="1:3" x14ac:dyDescent="0.4">
      <c r="A2" s="3" t="s">
        <v>1</v>
      </c>
    </row>
    <row r="3" spans="1:3" x14ac:dyDescent="0.4">
      <c r="A3" s="4" t="s">
        <v>2</v>
      </c>
    </row>
    <row r="5" spans="1:3" ht="15.9" x14ac:dyDescent="0.45">
      <c r="A5" s="5" t="s">
        <v>28</v>
      </c>
    </row>
    <row r="7" spans="1:3" ht="16.75" x14ac:dyDescent="0.45">
      <c r="A7" s="6" t="s">
        <v>29</v>
      </c>
    </row>
    <row r="8" spans="1:3" x14ac:dyDescent="0.4">
      <c r="A8" s="7">
        <v>1</v>
      </c>
      <c r="B8" s="8" t="s">
        <v>30</v>
      </c>
    </row>
    <row r="9" spans="1:3" x14ac:dyDescent="0.4">
      <c r="A9" s="7">
        <v>2</v>
      </c>
      <c r="B9" s="8" t="s">
        <v>31</v>
      </c>
    </row>
    <row r="10" spans="1:3" x14ac:dyDescent="0.4">
      <c r="A10" s="7">
        <v>3</v>
      </c>
      <c r="B10" s="8" t="s">
        <v>32</v>
      </c>
    </row>
    <row r="11" spans="1:3" x14ac:dyDescent="0.4">
      <c r="A11" s="7">
        <v>4</v>
      </c>
      <c r="B11" s="8" t="s">
        <v>33</v>
      </c>
    </row>
    <row r="12" spans="1:3" x14ac:dyDescent="0.4">
      <c r="A12" s="7">
        <v>5</v>
      </c>
      <c r="B12" s="8" t="s">
        <v>34</v>
      </c>
    </row>
    <row r="14" spans="1:3" ht="16.75" x14ac:dyDescent="0.45">
      <c r="A14" s="6" t="s">
        <v>35</v>
      </c>
    </row>
    <row r="15" spans="1:3" x14ac:dyDescent="0.4">
      <c r="B15" s="9" t="s">
        <v>36</v>
      </c>
    </row>
    <row r="16" spans="1:3" x14ac:dyDescent="0.4">
      <c r="B16" s="9" t="s">
        <v>37</v>
      </c>
    </row>
    <row r="17" spans="2:2" x14ac:dyDescent="0.4">
      <c r="B17" s="9" t="s">
        <v>38</v>
      </c>
    </row>
    <row r="18" spans="2:2" x14ac:dyDescent="0.4">
      <c r="B18" s="9" t="s">
        <v>39</v>
      </c>
    </row>
    <row r="19" spans="2:2" x14ac:dyDescent="0.4">
      <c r="B19" s="9" t="s">
        <v>40</v>
      </c>
    </row>
    <row r="20" spans="2:2" x14ac:dyDescent="0.4">
      <c r="B20" s="9" t="s">
        <v>41</v>
      </c>
    </row>
    <row r="21" spans="2:2" x14ac:dyDescent="0.4">
      <c r="B21" s="9" t="s">
        <v>42</v>
      </c>
    </row>
  </sheetData>
  <hyperlinks>
    <hyperlink ref="A2" r:id="rId1" xr:uid="{00000000-0004-0000-0000-000000000000}"/>
    <hyperlink ref="A3" r:id="rId2" xr:uid="{00000000-0004-0000-0000-000001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showGridLines="0" tabSelected="1" workbookViewId="0"/>
  </sheetViews>
  <sheetFormatPr defaultRowHeight="14.6" x14ac:dyDescent="0.4"/>
  <cols>
    <col min="1" max="1" width="34" customWidth="1"/>
    <col min="2" max="2" width="16" customWidth="1"/>
    <col min="3" max="3" width="18" customWidth="1"/>
    <col min="4" max="4" width="16" customWidth="1"/>
    <col min="5" max="5" width="14" customWidth="1"/>
    <col min="6" max="7" width="20" customWidth="1"/>
    <col min="8" max="8" width="16" customWidth="1"/>
    <col min="9" max="9" width="14" customWidth="1"/>
    <col min="14" max="16" width="13" hidden="1" customWidth="1"/>
  </cols>
  <sheetData>
    <row r="1" spans="1:14" ht="23.15" x14ac:dyDescent="0.6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4" x14ac:dyDescent="0.4">
      <c r="A2" s="3" t="s">
        <v>1</v>
      </c>
    </row>
    <row r="3" spans="1:14" x14ac:dyDescent="0.4">
      <c r="A3" s="4" t="s">
        <v>2</v>
      </c>
    </row>
    <row r="4" spans="1:14" x14ac:dyDescent="0.4">
      <c r="A4" s="10" t="s">
        <v>3</v>
      </c>
      <c r="B4" s="11">
        <v>200</v>
      </c>
    </row>
    <row r="5" spans="1:14" x14ac:dyDescent="0.4">
      <c r="A5" s="10" t="s">
        <v>4</v>
      </c>
      <c r="B5" s="12" t="s">
        <v>5</v>
      </c>
    </row>
    <row r="6" spans="1:14" x14ac:dyDescent="0.4">
      <c r="A6" s="10" t="s">
        <v>6</v>
      </c>
      <c r="B6" s="13">
        <v>46388</v>
      </c>
    </row>
    <row r="7" spans="1:14" ht="30" customHeight="1" x14ac:dyDescent="0.4">
      <c r="A7" s="14" t="s">
        <v>7</v>
      </c>
      <c r="B7" s="14" t="s">
        <v>8</v>
      </c>
      <c r="C7" s="14" t="s">
        <v>9</v>
      </c>
      <c r="D7" s="14" t="s">
        <v>10</v>
      </c>
    </row>
    <row r="8" spans="1:14" x14ac:dyDescent="0.4">
      <c r="A8" s="12" t="s">
        <v>11</v>
      </c>
      <c r="B8" s="11">
        <v>2400</v>
      </c>
      <c r="C8" s="15">
        <v>0.22900000000000001</v>
      </c>
      <c r="D8" s="11">
        <v>75</v>
      </c>
      <c r="N8">
        <f t="shared" ref="N8:N13" si="0">IF(OR(A8="",B8=""),"",IF($B$5="Avalanche",-C8,B8)+ROW()/1000000)</f>
        <v>2400.000008</v>
      </c>
    </row>
    <row r="9" spans="1:14" x14ac:dyDescent="0.4">
      <c r="A9" s="12" t="s">
        <v>12</v>
      </c>
      <c r="B9" s="11">
        <v>650</v>
      </c>
      <c r="C9" s="15">
        <v>0.26989999999999997</v>
      </c>
      <c r="D9" s="11">
        <v>30</v>
      </c>
      <c r="N9">
        <f t="shared" si="0"/>
        <v>650.00000899999998</v>
      </c>
    </row>
    <row r="10" spans="1:14" x14ac:dyDescent="0.4">
      <c r="A10" s="12" t="s">
        <v>13</v>
      </c>
      <c r="B10" s="11">
        <v>9800</v>
      </c>
      <c r="C10" s="15">
        <v>6.9000000000000006E-2</v>
      </c>
      <c r="D10" s="11">
        <v>290</v>
      </c>
      <c r="N10">
        <f t="shared" si="0"/>
        <v>9800.0000099999997</v>
      </c>
    </row>
    <row r="11" spans="1:14" x14ac:dyDescent="0.4">
      <c r="A11" s="12" t="s">
        <v>14</v>
      </c>
      <c r="B11" s="11">
        <v>18500</v>
      </c>
      <c r="C11" s="15">
        <v>5.5E-2</v>
      </c>
      <c r="D11" s="11">
        <v>210</v>
      </c>
      <c r="N11">
        <f t="shared" si="0"/>
        <v>18500.000011</v>
      </c>
    </row>
    <row r="12" spans="1:14" x14ac:dyDescent="0.4">
      <c r="A12" s="12" t="s">
        <v>15</v>
      </c>
      <c r="B12" s="11">
        <v>4200</v>
      </c>
      <c r="C12" s="15">
        <v>0.115</v>
      </c>
      <c r="D12" s="11">
        <v>140</v>
      </c>
      <c r="N12">
        <f t="shared" si="0"/>
        <v>4200.0000120000004</v>
      </c>
    </row>
    <row r="13" spans="1:14" x14ac:dyDescent="0.4">
      <c r="A13" s="12"/>
      <c r="B13" s="11"/>
      <c r="C13" s="15"/>
      <c r="D13" s="11"/>
      <c r="N13" t="str">
        <f t="shared" si="0"/>
        <v/>
      </c>
    </row>
    <row r="14" spans="1:14" x14ac:dyDescent="0.4">
      <c r="A14" s="16" t="s">
        <v>16</v>
      </c>
      <c r="B14" s="17">
        <f>SUM(B8:B13)</f>
        <v>35550</v>
      </c>
      <c r="C14" s="16" t="s">
        <v>17</v>
      </c>
      <c r="D14" s="17">
        <f>SUM(D8:D13)</f>
        <v>745</v>
      </c>
    </row>
    <row r="16" spans="1:14" ht="30" customHeight="1" x14ac:dyDescent="0.4">
      <c r="A16" s="14" t="s">
        <v>18</v>
      </c>
      <c r="B16" s="14" t="s">
        <v>19</v>
      </c>
      <c r="C16" s="14" t="s">
        <v>8</v>
      </c>
      <c r="D16" s="14" t="s">
        <v>20</v>
      </c>
      <c r="E16" s="14" t="s">
        <v>21</v>
      </c>
      <c r="F16" s="14" t="s">
        <v>22</v>
      </c>
      <c r="G16" s="14" t="s">
        <v>23</v>
      </c>
      <c r="H16" s="14" t="s">
        <v>24</v>
      </c>
      <c r="I16" s="14" t="s">
        <v>25</v>
      </c>
    </row>
    <row r="17" spans="1:16" x14ac:dyDescent="0.4">
      <c r="A17" s="18">
        <v>1</v>
      </c>
      <c r="B17" s="18" t="str">
        <f t="shared" ref="B17:B22" si="1">IF(N17="","",INDEX($A$8:$A$13,MATCH(N17,$N$8:$N$13,0)))</f>
        <v>Store card</v>
      </c>
      <c r="C17" s="19">
        <f t="shared" ref="C17:C22" si="2">IF(N17="","",INDEX($B$8:$B$13,MATCH(N17,$N$8:$N$13,0)))</f>
        <v>650</v>
      </c>
      <c r="D17" s="20">
        <f t="shared" ref="D17:D22" si="3">IF(N17="","",INDEX($C$8:$C$13,MATCH(N17,$N$8:$N$13,0)))</f>
        <v>0.26989999999999997</v>
      </c>
      <c r="E17" s="19">
        <f t="shared" ref="E17:E22" si="4">IF(N17="","",INDEX($D$8:$D$13,MATCH(N17,$N$8:$N$13,0)))</f>
        <v>30</v>
      </c>
      <c r="F17" s="19">
        <f>IF(N17="","",E17+$B$4+SUM(E$16:E16))</f>
        <v>230</v>
      </c>
      <c r="G17" s="19">
        <f>IF(N17="","",C17)</f>
        <v>650</v>
      </c>
      <c r="H17" s="18">
        <f t="shared" ref="H17:H22" si="5">IF(N17="","",IF(ISNUMBER(O17),ROUNDUP(O17,0),"Payment too low"))</f>
        <v>3</v>
      </c>
      <c r="I17" s="21">
        <f t="shared" ref="I17:I22" si="6">IF(ISNUMBER(H17),EDATE($B$6,H17-1),"")</f>
        <v>46447</v>
      </c>
      <c r="N17">
        <f t="shared" ref="N17:N22" si="7">IFERROR(SMALL($N$8:$N$13,A17),"")</f>
        <v>650.00000899999998</v>
      </c>
      <c r="O17">
        <f>IF(N17="","",IFERROR(NPER(D17/12,-F17,C17),"x"))</f>
        <v>2.9526170927980977</v>
      </c>
      <c r="P17">
        <f t="shared" ref="P17:P22" si="8">IF(ISNUMBER(O17),O17,"")</f>
        <v>2.9526170927980977</v>
      </c>
    </row>
    <row r="18" spans="1:16" x14ac:dyDescent="0.4">
      <c r="A18" s="18">
        <v>2</v>
      </c>
      <c r="B18" s="18" t="str">
        <f t="shared" si="1"/>
        <v>Credit card A</v>
      </c>
      <c r="C18" s="19">
        <f t="shared" si="2"/>
        <v>2400</v>
      </c>
      <c r="D18" s="20">
        <f t="shared" si="3"/>
        <v>0.22900000000000001</v>
      </c>
      <c r="E18" s="19">
        <f t="shared" si="4"/>
        <v>75</v>
      </c>
      <c r="F18" s="19">
        <f>IF(N18="","",E18+$B$4+SUM(E$16:E17))</f>
        <v>305</v>
      </c>
      <c r="G18" s="19">
        <f>IF(N18="","",MAX(0,-FV(D18/12,MAX($P$17:P17),-E18,C18)))</f>
        <v>2312.1675320814502</v>
      </c>
      <c r="H18" s="18">
        <f t="shared" si="5"/>
        <v>12</v>
      </c>
      <c r="I18" s="21">
        <f t="shared" si="6"/>
        <v>46722</v>
      </c>
      <c r="N18">
        <f t="shared" si="7"/>
        <v>2400.000008</v>
      </c>
      <c r="O18">
        <f>IF(N18="","",IFERROR(IF(G18&lt;=0,NPER(D18/12,-E18,C18),MAX($P$17:P17)+NPER(D18/12,-F18,G18)),"x"))</f>
        <v>11.219118226221408</v>
      </c>
      <c r="P18">
        <f t="shared" si="8"/>
        <v>11.219118226221408</v>
      </c>
    </row>
    <row r="19" spans="1:16" x14ac:dyDescent="0.4">
      <c r="A19" s="18">
        <v>3</v>
      </c>
      <c r="B19" s="18" t="str">
        <f t="shared" si="1"/>
        <v>Personal loan</v>
      </c>
      <c r="C19" s="19">
        <f t="shared" si="2"/>
        <v>4200</v>
      </c>
      <c r="D19" s="20">
        <f t="shared" si="3"/>
        <v>0.115</v>
      </c>
      <c r="E19" s="19">
        <f t="shared" si="4"/>
        <v>140</v>
      </c>
      <c r="F19" s="19">
        <f>IF(N19="","",E19+$B$4+SUM(E$16:E18))</f>
        <v>445</v>
      </c>
      <c r="G19" s="19">
        <f>IF(N19="","",MAX(0,-FV(D19/12,MAX($P$17:P18),-E19,C19)))</f>
        <v>3024.4480331321693</v>
      </c>
      <c r="H19" s="18">
        <f t="shared" si="5"/>
        <v>19</v>
      </c>
      <c r="I19" s="21">
        <f t="shared" si="6"/>
        <v>46935</v>
      </c>
      <c r="N19">
        <f t="shared" si="7"/>
        <v>4200.0000120000004</v>
      </c>
      <c r="O19">
        <f>IF(N19="","",IFERROR(IF(G19&lt;=0,NPER(D19/12,-E19,C19),MAX($P$17:P18)+NPER(D19/12,-F19,G19)),"x"))</f>
        <v>18.280698621010206</v>
      </c>
      <c r="P19">
        <f t="shared" si="8"/>
        <v>18.280698621010206</v>
      </c>
    </row>
    <row r="20" spans="1:16" x14ac:dyDescent="0.4">
      <c r="A20" s="18">
        <v>4</v>
      </c>
      <c r="B20" s="18" t="str">
        <f t="shared" si="1"/>
        <v>Car loan</v>
      </c>
      <c r="C20" s="19">
        <f t="shared" si="2"/>
        <v>9800</v>
      </c>
      <c r="D20" s="20">
        <f t="shared" si="3"/>
        <v>6.9000000000000006E-2</v>
      </c>
      <c r="E20" s="19">
        <f t="shared" si="4"/>
        <v>290</v>
      </c>
      <c r="F20" s="19">
        <f>IF(N20="","",E20+$B$4+SUM(E$16:E19))</f>
        <v>735</v>
      </c>
      <c r="G20" s="19">
        <f>IF(N20="","",MAX(0,-FV(D20/12,MAX($P$17:P19),-E20,C20)))</f>
        <v>5309.7390437810736</v>
      </c>
      <c r="H20" s="18">
        <f t="shared" si="5"/>
        <v>26</v>
      </c>
      <c r="I20" s="21">
        <f t="shared" si="6"/>
        <v>47150</v>
      </c>
      <c r="N20">
        <f t="shared" si="7"/>
        <v>9800.0000099999997</v>
      </c>
      <c r="O20">
        <f>IF(N20="","",IFERROR(IF(G20&lt;=0,NPER(D20/12,-E20,C20),MAX($P$17:P19)+NPER(D20/12,-F20,G20)),"x"))</f>
        <v>25.680355952718752</v>
      </c>
      <c r="P20">
        <f t="shared" si="8"/>
        <v>25.680355952718752</v>
      </c>
    </row>
    <row r="21" spans="1:16" x14ac:dyDescent="0.4">
      <c r="A21" s="18">
        <v>5</v>
      </c>
      <c r="B21" s="18" t="str">
        <f t="shared" si="1"/>
        <v>Student loan</v>
      </c>
      <c r="C21" s="19">
        <f t="shared" si="2"/>
        <v>18500</v>
      </c>
      <c r="D21" s="20">
        <f t="shared" si="3"/>
        <v>5.5E-2</v>
      </c>
      <c r="E21" s="19">
        <f t="shared" si="4"/>
        <v>210</v>
      </c>
      <c r="F21" s="19">
        <f>IF(N21="","",E21+$B$4+SUM(E$16:E20))</f>
        <v>945</v>
      </c>
      <c r="G21" s="19">
        <f>IF(N21="","",MAX(0,-FV(D21/12,MAX($P$17:P20),-E21,C21)))</f>
        <v>15095.99162519992</v>
      </c>
      <c r="H21" s="18">
        <f t="shared" si="5"/>
        <v>43</v>
      </c>
      <c r="I21" s="21">
        <f t="shared" si="6"/>
        <v>47665</v>
      </c>
      <c r="N21">
        <f t="shared" si="7"/>
        <v>18500.000011</v>
      </c>
      <c r="O21">
        <f>IF(N21="","",IFERROR(IF(G21&lt;=0,NPER(D21/12,-E21,C21),MAX($P$17:P20)+NPER(D21/12,-F21,G21)),"x"))</f>
        <v>42.307954556669117</v>
      </c>
      <c r="P21">
        <f t="shared" si="8"/>
        <v>42.307954556669117</v>
      </c>
    </row>
    <row r="22" spans="1:16" x14ac:dyDescent="0.4">
      <c r="A22" s="18">
        <v>6</v>
      </c>
      <c r="B22" s="18" t="str">
        <f t="shared" si="1"/>
        <v/>
      </c>
      <c r="C22" s="19" t="str">
        <f t="shared" si="2"/>
        <v/>
      </c>
      <c r="D22" s="20" t="str">
        <f t="shared" si="3"/>
        <v/>
      </c>
      <c r="E22" s="19" t="str">
        <f t="shared" si="4"/>
        <v/>
      </c>
      <c r="F22" s="19" t="str">
        <f>IF(N22="","",E22+$B$4+SUM(E$16:E21))</f>
        <v/>
      </c>
      <c r="G22" s="19" t="str">
        <f>IF(N22="","",MAX(0,-FV(D22/12,MAX($P$17:P21),-E22,C22)))</f>
        <v/>
      </c>
      <c r="H22" s="18" t="str">
        <f t="shared" si="5"/>
        <v/>
      </c>
      <c r="I22" s="21" t="str">
        <f t="shared" si="6"/>
        <v/>
      </c>
      <c r="N22" t="str">
        <f t="shared" si="7"/>
        <v/>
      </c>
      <c r="O22" t="str">
        <f>IF(N22="","",IFERROR(IF(G22&lt;=0,NPER(D22/12,-E22,C22),MAX($P$17:P21)+NPER(D22/12,-F22,G22)),"x"))</f>
        <v/>
      </c>
      <c r="P22" t="str">
        <f t="shared" si="8"/>
        <v/>
      </c>
    </row>
    <row r="24" spans="1:16" x14ac:dyDescent="0.4">
      <c r="A24" s="16" t="s">
        <v>26</v>
      </c>
      <c r="B24" s="22">
        <f>MAX(H17:H22)</f>
        <v>43</v>
      </c>
    </row>
    <row r="25" spans="1:16" x14ac:dyDescent="0.4">
      <c r="A25" s="16" t="s">
        <v>27</v>
      </c>
      <c r="B25" s="23">
        <f>IF(B24&gt;0,EDATE(B6,B24-1),"")</f>
        <v>47665</v>
      </c>
    </row>
  </sheetData>
  <conditionalFormatting sqref="H17:H22">
    <cfRule type="expression" dxfId="0" priority="1">
      <formula>H17="Payment too low"</formula>
    </cfRule>
  </conditionalFormatting>
  <dataValidations count="1">
    <dataValidation type="list" sqref="B5" xr:uid="{00000000-0002-0000-0100-000000000000}">
      <formula1>"Snowball,Avalanche"</formula1>
    </dataValidation>
  </dataValidations>
  <hyperlinks>
    <hyperlink ref="A2" r:id="rId1" xr:uid="{00000000-0004-0000-0100-000000000000}"/>
    <hyperlink ref="A3" r:id="rId2" xr:uid="{00000000-0004-0000-0100-000001000000}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f697b9-b6e7-413b-9562-1b35d7290753" xsi:nil="true"/>
    <lcf76f155ced4ddcb4097134ff3c332f xmlns="767a07e8-7ffc-4027-9e93-3aa3f75b4b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C4EAFF-BDE3-47BB-A06F-962CB138EB05}"/>
</file>

<file path=customXml/itemProps2.xml><?xml version="1.0" encoding="utf-8"?>
<ds:datastoreItem xmlns:ds="http://schemas.openxmlformats.org/officeDocument/2006/customXml" ds:itemID="{213BDBF8-B774-4F41-AFE2-5E03B83ED25D}"/>
</file>

<file path=customXml/itemProps3.xml><?xml version="1.0" encoding="utf-8"?>
<ds:datastoreItem xmlns:ds="http://schemas.openxmlformats.org/officeDocument/2006/customXml" ds:itemID="{69350FF7-9C02-486C-9C18-FCEE79C4FA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Debt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PK -An Excel Expert</cp:lastModifiedBy>
  <dcterms:created xsi:type="dcterms:W3CDTF">2026-11-04T06:52:24Z</dcterms:created>
  <dcterms:modified xsi:type="dcterms:W3CDTF">2026-11-04T06:53:22Z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0x010100EF4302C947D7934B97E1868124048385</vt:lpwstr>
  </property>
</Properties>
</file>