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pkanexcelexpert.sharepoint.com/sites/NGTTeam/Shared Documents/07. The Margin Sheet/Free Templates/"/>
    </mc:Choice>
  </mc:AlternateContent>
  <xr:revisionPtr revIDLastSave="9" documentId="11_2BC9297F26F840119D38A5B26DE588AE7D0D5E9F" xr6:coauthVersionLast="47" xr6:coauthVersionMax="47" xr10:uidLastSave="{960968BF-6CE9-409C-AF53-5DAD5C50BAAF}"/>
  <bookViews>
    <workbookView xWindow="-103" yWindow="-103" windowWidth="24892" windowHeight="14914" activeTab="1" xr2:uid="{00000000-000D-0000-FFFF-FFFF00000000}"/>
  </bookViews>
  <sheets>
    <sheet name="How to use" sheetId="1" r:id="rId1"/>
    <sheet name="DC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2" l="1"/>
  <c r="G29" i="2"/>
  <c r="F29" i="2"/>
  <c r="E29" i="2"/>
  <c r="D29" i="2"/>
  <c r="C29" i="2"/>
  <c r="B19" i="2"/>
  <c r="C19" i="2" s="1"/>
  <c r="D19" i="2" l="1"/>
  <c r="C20" i="2"/>
  <c r="C21" i="2"/>
  <c r="C25" i="2" s="1"/>
  <c r="C26" i="2"/>
  <c r="C27" i="2"/>
  <c r="C22" i="2" l="1"/>
  <c r="E19" i="2"/>
  <c r="D20" i="2"/>
  <c r="D21" i="2"/>
  <c r="D25" i="2" s="1"/>
  <c r="D26" i="2"/>
  <c r="D27" i="2"/>
  <c r="C23" i="2"/>
  <c r="C24" i="2" s="1"/>
  <c r="C28" i="2" s="1"/>
  <c r="F19" i="2" l="1"/>
  <c r="E20" i="2"/>
  <c r="E21" i="2"/>
  <c r="E25" i="2" s="1"/>
  <c r="E26" i="2"/>
  <c r="E27" i="2"/>
  <c r="C30" i="2"/>
  <c r="D22" i="2"/>
  <c r="G19" i="2" l="1"/>
  <c r="F20" i="2"/>
  <c r="F21" i="2"/>
  <c r="F25" i="2" s="1"/>
  <c r="F26" i="2"/>
  <c r="F27" i="2"/>
  <c r="D23" i="2"/>
  <c r="D24" i="2" s="1"/>
  <c r="D28" i="2" s="1"/>
  <c r="E22" i="2"/>
  <c r="G20" i="2" l="1"/>
  <c r="G21" i="2"/>
  <c r="G25" i="2" s="1"/>
  <c r="G26" i="2"/>
  <c r="G27" i="2"/>
  <c r="D30" i="2"/>
  <c r="E23" i="2"/>
  <c r="E24" i="2" s="1"/>
  <c r="E28" i="2" s="1"/>
  <c r="F22" i="2"/>
  <c r="G22" i="2" l="1"/>
  <c r="G23" i="2"/>
  <c r="G24" i="2" s="1"/>
  <c r="G28" i="2" s="1"/>
  <c r="F23" i="2"/>
  <c r="F24" i="2" s="1"/>
  <c r="F28" i="2" s="1"/>
  <c r="E30" i="2"/>
  <c r="G30" i="2" l="1"/>
  <c r="B33" i="2" s="1"/>
  <c r="B36" i="2" s="1"/>
  <c r="B34" i="2"/>
  <c r="B35" i="2" s="1"/>
  <c r="H36" i="2"/>
  <c r="E37" i="2"/>
  <c r="I37" i="2"/>
  <c r="E38" i="2"/>
  <c r="G36" i="2"/>
  <c r="G34" i="2"/>
  <c r="G38" i="2"/>
  <c r="H37" i="2"/>
  <c r="I34" i="2"/>
  <c r="F37" i="2"/>
  <c r="I36" i="2"/>
  <c r="G37" i="2"/>
  <c r="H34" i="2"/>
  <c r="I38" i="2"/>
  <c r="F30" i="2"/>
  <c r="E34" i="2"/>
  <c r="E35" i="2"/>
  <c r="F35" i="2"/>
  <c r="F34" i="2"/>
  <c r="G35" i="2"/>
  <c r="F38" i="2"/>
  <c r="H35" i="2"/>
  <c r="I35" i="2"/>
  <c r="E36" i="2"/>
  <c r="F36" i="2"/>
  <c r="H38" i="2"/>
  <c r="B40" i="2" l="1"/>
  <c r="B38" i="2"/>
  <c r="D5" i="2"/>
  <c r="F5" i="2" l="1"/>
  <c r="B39" i="2"/>
  <c r="H5" i="2" s="1"/>
</calcChain>
</file>

<file path=xl/sharedStrings.xml><?xml version="1.0" encoding="utf-8"?>
<sst xmlns="http://schemas.openxmlformats.org/spreadsheetml/2006/main" count="73" uniqueCount="61">
  <si>
    <t>DCF Model (Discounted Cash Flow)</t>
  </si>
  <si>
    <t>Free template from The Margin Sheet  ·  themarginsheet.com</t>
  </si>
  <si>
    <t>Want more features? Pro version: SaaS Financial Model Dashboard in Excel</t>
  </si>
  <si>
    <t>Assumptions</t>
  </si>
  <si>
    <t>Enterprise value</t>
  </si>
  <si>
    <t>Equity value</t>
  </si>
  <si>
    <t>Value per share</t>
  </si>
  <si>
    <t>Revenue in the last full year (Year 0)</t>
  </si>
  <si>
    <t>EBITDA margin</t>
  </si>
  <si>
    <t>D&amp;A as % of revenue</t>
  </si>
  <si>
    <t>Capex as % of revenue</t>
  </si>
  <si>
    <t>Working capital as % of revenue</t>
  </si>
  <si>
    <t>Tax rate</t>
  </si>
  <si>
    <t>Discount rate (WACC)</t>
  </si>
  <si>
    <t>Terminal growth rate</t>
  </si>
  <si>
    <t>Net debt (debt minus cash)</t>
  </si>
  <si>
    <t>Shares outstanding</t>
  </si>
  <si>
    <t>Year 0</t>
  </si>
  <si>
    <t>Year 1</t>
  </si>
  <si>
    <t>Year 2</t>
  </si>
  <si>
    <t>Year 3</t>
  </si>
  <si>
    <t>Year 4</t>
  </si>
  <si>
    <t>Year 5</t>
  </si>
  <si>
    <t>Year number</t>
  </si>
  <si>
    <t>Revenue growth</t>
  </si>
  <si>
    <t>Revenue</t>
  </si>
  <si>
    <t>EBITDA</t>
  </si>
  <si>
    <t>D&amp;A</t>
  </si>
  <si>
    <t>EBIT</t>
  </si>
  <si>
    <t>Tax on EBIT</t>
  </si>
  <si>
    <t>NOPAT</t>
  </si>
  <si>
    <t>Plus D&amp;A</t>
  </si>
  <si>
    <t>Less capex</t>
  </si>
  <si>
    <t>Less increase in working capital</t>
  </si>
  <si>
    <t>Free cash flow (FCF)</t>
  </si>
  <si>
    <t>Discount factor</t>
  </si>
  <si>
    <t>Present value of FCF</t>
  </si>
  <si>
    <t>Valuation</t>
  </si>
  <si>
    <t>Sensitivity: enterprise value</t>
  </si>
  <si>
    <t>Sum of PV of FCF (Years 1-5)</t>
  </si>
  <si>
    <t>WACC ↓ / growth →</t>
  </si>
  <si>
    <t>Terminal value (Year 5)</t>
  </si>
  <si>
    <t>PV of terminal value</t>
  </si>
  <si>
    <t>Less net debt</t>
  </si>
  <si>
    <t>Terminal value share of EV</t>
  </si>
  <si>
    <t>A 5-year discounted cash flow (DCF) model: forecast free cash flow, discount it at your WACC, add a terminal value and get enterprise value, equity value and value per share, with a sensitivity table.</t>
  </si>
  <si>
    <t>How to use this template</t>
  </si>
  <si>
    <t>On the DCF sheet, fill in the yellow assumptions: last year's revenue, margins, capex, working capital, tax rate, WACC, terminal growth, net debt and shares.</t>
  </si>
  <si>
    <t>Enter revenue growth for Years 1 to 5 in row 18.</t>
  </si>
  <si>
    <t>The model calculates revenue, EBITDA, EBIT, NOPAT and free cash flow for each year, then discounts them.</t>
  </si>
  <si>
    <t>The Valuation block adds the present value of the terminal value to get enterprise value, then subtracts net debt for equity value.</t>
  </si>
  <si>
    <t>Use the sensitivity table to see how value changes with WACC and terminal growth. The cell matching your inputs is highlighted.</t>
  </si>
  <si>
    <t>Good to know</t>
  </si>
  <si>
    <t>✓</t>
  </si>
  <si>
    <t>Free cash flow = NOPAT + D&amp;A - capex - increase in working capital (unlevered, before debt payments).</t>
  </si>
  <si>
    <t>Cash flows are discounted at year end. Terminal growth must be lower than WACC.</t>
  </si>
  <si>
    <t>A DCF is only as good as its assumptions. This template is for education only and is not investment advice.</t>
  </si>
  <si>
    <t>Yellow cells are inputs. Every other figure is a formula, so do not type over it.</t>
  </si>
  <si>
    <t>The sample figures are only there to show how the template works. Replace them with your own.</t>
  </si>
  <si>
    <t>Works in Google Sheets too: File &gt; Import &gt; Upload, then open in Google Sheets.</t>
  </si>
  <si>
    <t>Tutorial and more free templates: https://themarginsheet.com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</si>
</sst>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[Red]\-#,##0"/>
    <numFmt numFmtId="165" formatCode="0.0%"/>
    <numFmt numFmtId="166" formatCode="0.0000"/>
    <numFmt numFmtId="167" formatCode="#,##0.00;[Red]\-#,##0.00"/>
  </numFmts>
  <fonts count="14" x14ac:knownFonts="1">
    <font>
      <sz val="11"/>
      <color theme="1"/>
      <name val="Calibri"/>
      <family val="2"/>
      <scheme val="minor"/>
    </font>
    <font>
      <b/>
      <sz val="20"/>
      <color rgb="FFFFFFFF"/>
      <name val="Segoe UI"/>
    </font>
    <font>
      <sz val="10"/>
      <color rgb="FF334155"/>
      <name val="Calibri"/>
    </font>
    <font>
      <b/>
      <u/>
      <sz val="10"/>
      <color rgb="FFD9772B"/>
      <name val="Calibri"/>
    </font>
    <font>
      <b/>
      <sz val="11"/>
      <color rgb="FF334155"/>
      <name val="Calibri"/>
    </font>
    <font>
      <sz val="11"/>
      <color rgb="FF334155"/>
      <name val="Calibri"/>
    </font>
    <font>
      <b/>
      <sz val="11"/>
      <color rgb="FFFFFFFF"/>
      <name val="Calibri"/>
    </font>
    <font>
      <sz val="9"/>
      <color rgb="FF5B6B7F"/>
      <name val="Calibri"/>
    </font>
    <font>
      <i/>
      <sz val="12"/>
      <color rgb="FF334155"/>
      <name val="Calibri"/>
    </font>
    <font>
      <b/>
      <sz val="12"/>
      <color rgb="FFFFFFFF"/>
      <name val="Segoe UI"/>
    </font>
    <font>
      <b/>
      <sz val="12"/>
      <color rgb="FFFFFFFF"/>
      <name val="Calibri"/>
    </font>
    <font>
      <b/>
      <sz val="11"/>
      <color rgb="FFD9772B"/>
      <name val="Calibri"/>
    </font>
    <font>
      <b/>
      <sz val="10"/>
      <color rgb="FFFFFFFF"/>
      <name val="Segoe UI"/>
    </font>
    <font>
      <b/>
      <sz val="18"/>
      <color rgb="FF334155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FCEFE3"/>
        <bgColor rgb="FFFCEFE3"/>
      </patternFill>
    </fill>
    <fill>
      <patternFill patternType="solid">
        <fgColor rgb="FFFFF7D6"/>
        <bgColor rgb="FFFFF7D6"/>
      </patternFill>
    </fill>
    <fill>
      <patternFill patternType="solid">
        <fgColor rgb="FFD9772B"/>
        <bgColor rgb="FFD9772B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EED5BE"/>
      </left>
      <right style="thin">
        <color rgb="FFEED5BE"/>
      </right>
      <top style="thin">
        <color rgb="FFEED5BE"/>
      </top>
      <bottom style="thin">
        <color rgb="FFEED5BE"/>
      </bottom>
      <diagonal/>
    </border>
    <border>
      <left/>
      <right/>
      <top/>
      <bottom style="thin">
        <color rgb="FFEED5BE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0" fillId="5" borderId="0" xfId="0" applyFont="1" applyFill="1" applyAlignment="1">
      <alignment horizontal="center" vertical="center"/>
    </xf>
    <xf numFmtId="0" fontId="0" fillId="3" borderId="2" xfId="0" applyFill="1" applyBorder="1" applyAlignment="1">
      <alignment vertical="center" wrapText="1" indent="1"/>
    </xf>
    <xf numFmtId="0" fontId="0" fillId="6" borderId="2" xfId="0" applyFill="1" applyBorder="1" applyAlignment="1">
      <alignment vertical="center" wrapText="1" inden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 wrapText="1" indent="1"/>
    </xf>
    <xf numFmtId="0" fontId="4" fillId="0" borderId="0" xfId="0" applyFont="1"/>
    <xf numFmtId="0" fontId="5" fillId="0" borderId="0" xfId="0" applyFont="1"/>
    <xf numFmtId="164" fontId="0" fillId="4" borderId="1" xfId="0" applyNumberFormat="1" applyFill="1" applyBorder="1"/>
    <xf numFmtId="165" fontId="0" fillId="4" borderId="1" xfId="0" applyNumberFormat="1" applyFill="1" applyBorder="1"/>
    <xf numFmtId="3" fontId="0" fillId="4" borderId="1" xfId="0" applyNumberFormat="1" applyFill="1" applyBorder="1"/>
    <xf numFmtId="0" fontId="6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0" applyNumberFormat="1"/>
    <xf numFmtId="164" fontId="4" fillId="3" borderId="0" xfId="0" applyNumberFormat="1" applyFont="1" applyFill="1"/>
    <xf numFmtId="166" fontId="0" fillId="0" borderId="0" xfId="0" applyNumberFormat="1"/>
    <xf numFmtId="164" fontId="4" fillId="3" borderId="1" xfId="0" applyNumberFormat="1" applyFont="1" applyFill="1" applyBorder="1"/>
    <xf numFmtId="0" fontId="7" fillId="0" borderId="0" xfId="0" applyFont="1"/>
    <xf numFmtId="165" fontId="6" fillId="2" borderId="0" xfId="0" applyNumberFormat="1" applyFont="1" applyFill="1"/>
    <xf numFmtId="164" fontId="0" fillId="0" borderId="1" xfId="0" applyNumberFormat="1" applyBorder="1"/>
    <xf numFmtId="167" fontId="4" fillId="3" borderId="1" xfId="0" applyNumberFormat="1" applyFont="1" applyFill="1" applyBorder="1"/>
    <xf numFmtId="165" fontId="4" fillId="3" borderId="1" xfId="0" applyNumberFormat="1" applyFont="1" applyFill="1" applyBorder="1"/>
    <xf numFmtId="0" fontId="12" fillId="5" borderId="3" xfId="0" applyFont="1" applyFill="1" applyBorder="1" applyAlignment="1">
      <alignment horizontal="center" vertical="center"/>
    </xf>
    <xf numFmtId="0" fontId="0" fillId="5" borderId="4" xfId="0" applyFill="1" applyBorder="1"/>
    <xf numFmtId="0" fontId="3" fillId="3" borderId="0" xfId="0" applyFont="1" applyFill="1" applyAlignment="1">
      <alignment horizontal="center" vertical="center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3" fontId="13" fillId="3" borderId="5" xfId="0" applyNumberFormat="1" applyFont="1" applyFill="1" applyBorder="1" applyAlignment="1">
      <alignment horizontal="center" vertical="center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4" fontId="13" fillId="3" borderId="5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 indent="1"/>
    </xf>
    <xf numFmtId="0" fontId="8" fillId="0" borderId="0" xfId="0" applyFont="1" applyAlignment="1">
      <alignment vertical="center" wrapText="1"/>
    </xf>
    <xf numFmtId="0" fontId="0" fillId="0" borderId="0" xfId="0"/>
  </cellXfs>
  <cellStyles count="1">
    <cellStyle name="Normal" xfId="0" builtinId="0"/>
  </cellStyles>
  <dxfs count="1">
    <dxf>
      <font>
        <b/>
      </font>
      <fill>
        <patternFill patternType="solid">
          <fgColor rgb="FFE8B971"/>
          <bgColor rgb="FFE8B97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xtgentemplates.com/product/saas-financial-model-dashboard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nextgentemplates.com/product/saas-financial-model-dashboard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4155"/>
    <pageSetUpPr fitToPage="1"/>
  </sheetPr>
  <dimension ref="A1:C21"/>
  <sheetViews>
    <sheetView showGridLines="0" workbookViewId="0">
      <selection sqref="A1:C1"/>
    </sheetView>
  </sheetViews>
  <sheetFormatPr defaultRowHeight="14.6" x14ac:dyDescent="0.4"/>
  <cols>
    <col min="1" max="1" width="7" customWidth="1"/>
    <col min="2" max="2" width="105" customWidth="1"/>
    <col min="3" max="3" width="3" customWidth="1"/>
  </cols>
  <sheetData>
    <row r="1" spans="1:3" ht="44.05" customHeight="1" x14ac:dyDescent="0.4">
      <c r="A1" s="31" t="s">
        <v>0</v>
      </c>
      <c r="B1" s="32"/>
      <c r="C1" s="32"/>
    </row>
    <row r="2" spans="1:3" ht="18" customHeight="1" x14ac:dyDescent="0.4">
      <c r="A2" s="26" t="s">
        <v>1</v>
      </c>
      <c r="B2" s="25"/>
      <c r="C2" s="25"/>
    </row>
    <row r="3" spans="1:3" ht="18" customHeight="1" x14ac:dyDescent="0.4">
      <c r="A3" s="24" t="s">
        <v>2</v>
      </c>
      <c r="B3" s="25"/>
      <c r="C3" s="25"/>
    </row>
    <row r="5" spans="1:3" ht="44.05" customHeight="1" x14ac:dyDescent="0.4">
      <c r="A5" s="35" t="s">
        <v>45</v>
      </c>
      <c r="B5" s="36"/>
    </row>
    <row r="7" spans="1:3" ht="24" customHeight="1" x14ac:dyDescent="0.4">
      <c r="A7" s="34" t="s">
        <v>46</v>
      </c>
      <c r="B7" s="32"/>
    </row>
    <row r="8" spans="1:3" ht="44.05" customHeight="1" x14ac:dyDescent="0.4">
      <c r="A8" s="1">
        <v>1</v>
      </c>
      <c r="B8" s="2" t="s">
        <v>47</v>
      </c>
    </row>
    <row r="9" spans="1:3" ht="27" customHeight="1" x14ac:dyDescent="0.4">
      <c r="A9" s="1">
        <v>2</v>
      </c>
      <c r="B9" s="3" t="s">
        <v>48</v>
      </c>
    </row>
    <row r="10" spans="1:3" ht="27" customHeight="1" x14ac:dyDescent="0.4">
      <c r="A10" s="1">
        <v>3</v>
      </c>
      <c r="B10" s="2" t="s">
        <v>49</v>
      </c>
    </row>
    <row r="11" spans="1:3" ht="44.05" customHeight="1" x14ac:dyDescent="0.4">
      <c r="A11" s="1">
        <v>4</v>
      </c>
      <c r="B11" s="3" t="s">
        <v>50</v>
      </c>
    </row>
    <row r="12" spans="1:3" ht="44.05" customHeight="1" x14ac:dyDescent="0.4">
      <c r="A12" s="1">
        <v>5</v>
      </c>
      <c r="B12" s="2" t="s">
        <v>51</v>
      </c>
    </row>
    <row r="14" spans="1:3" ht="24" customHeight="1" x14ac:dyDescent="0.4">
      <c r="A14" s="34" t="s">
        <v>52</v>
      </c>
      <c r="B14" s="32"/>
    </row>
    <row r="15" spans="1:3" ht="23.05" customHeight="1" x14ac:dyDescent="0.4">
      <c r="A15" s="4" t="s">
        <v>53</v>
      </c>
      <c r="B15" s="5" t="s">
        <v>54</v>
      </c>
    </row>
    <row r="16" spans="1:3" ht="23.05" customHeight="1" x14ac:dyDescent="0.4">
      <c r="A16" s="4" t="s">
        <v>53</v>
      </c>
      <c r="B16" s="5" t="s">
        <v>55</v>
      </c>
    </row>
    <row r="17" spans="1:2" ht="23.05" customHeight="1" x14ac:dyDescent="0.4">
      <c r="A17" s="4" t="s">
        <v>53</v>
      </c>
      <c r="B17" s="5" t="s">
        <v>56</v>
      </c>
    </row>
    <row r="18" spans="1:2" ht="23.05" customHeight="1" x14ac:dyDescent="0.4">
      <c r="A18" s="4" t="s">
        <v>53</v>
      </c>
      <c r="B18" s="5" t="s">
        <v>57</v>
      </c>
    </row>
    <row r="19" spans="1:2" ht="23.05" customHeight="1" x14ac:dyDescent="0.4">
      <c r="A19" s="4" t="s">
        <v>53</v>
      </c>
      <c r="B19" s="5" t="s">
        <v>58</v>
      </c>
    </row>
    <row r="20" spans="1:2" ht="23.05" customHeight="1" x14ac:dyDescent="0.4">
      <c r="A20" s="4" t="s">
        <v>53</v>
      </c>
      <c r="B20" s="5" t="s">
        <v>59</v>
      </c>
    </row>
    <row r="21" spans="1:2" ht="23.05" customHeight="1" x14ac:dyDescent="0.4">
      <c r="A21" s="4" t="s">
        <v>53</v>
      </c>
      <c r="B21" s="5" t="s">
        <v>60</v>
      </c>
    </row>
  </sheetData>
  <mergeCells count="6">
    <mergeCell ref="A7:B7"/>
    <mergeCell ref="A1:C1"/>
    <mergeCell ref="A5:B5"/>
    <mergeCell ref="A14:B14"/>
    <mergeCell ref="A3:C3"/>
    <mergeCell ref="A2:C2"/>
  </mergeCells>
  <hyperlinks>
    <hyperlink ref="A2" r:id="rId1" xr:uid="{00000000-0004-0000-0000-000000000000}"/>
    <hyperlink ref="A3" r:id="rId2" xr:uid="{00000000-0004-0000-00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Margin Sheet · themarginsheet.com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9772B"/>
    <pageSetUpPr fitToPage="1"/>
  </sheetPr>
  <dimension ref="A1:I40"/>
  <sheetViews>
    <sheetView showGridLines="0" tabSelected="1" workbookViewId="0">
      <selection sqref="A1:H1"/>
    </sheetView>
  </sheetViews>
  <sheetFormatPr defaultRowHeight="14.6" x14ac:dyDescent="0.4"/>
  <cols>
    <col min="1" max="1" width="40" customWidth="1"/>
    <col min="2" max="2" width="16" customWidth="1"/>
    <col min="3" max="3" width="15" customWidth="1"/>
    <col min="4" max="4" width="16" customWidth="1"/>
    <col min="5" max="9" width="15" customWidth="1"/>
  </cols>
  <sheetData>
    <row r="1" spans="1:9" ht="44.05" customHeight="1" x14ac:dyDescent="0.4">
      <c r="A1" s="31" t="s">
        <v>0</v>
      </c>
      <c r="B1" s="32"/>
      <c r="C1" s="32"/>
      <c r="D1" s="32"/>
      <c r="E1" s="32"/>
      <c r="F1" s="32"/>
      <c r="G1" s="32"/>
      <c r="H1" s="32"/>
    </row>
    <row r="2" spans="1:9" ht="18" customHeight="1" x14ac:dyDescent="0.4">
      <c r="A2" s="26" t="s">
        <v>1</v>
      </c>
      <c r="B2" s="25"/>
      <c r="C2" s="25"/>
      <c r="D2" s="25"/>
      <c r="E2" s="25"/>
      <c r="F2" s="25"/>
      <c r="G2" s="25"/>
      <c r="H2" s="25"/>
    </row>
    <row r="3" spans="1:9" ht="18" customHeight="1" x14ac:dyDescent="0.4">
      <c r="A3" s="24" t="s">
        <v>2</v>
      </c>
      <c r="B3" s="25"/>
      <c r="C3" s="25"/>
      <c r="D3" s="25"/>
      <c r="E3" s="25"/>
      <c r="F3" s="25"/>
      <c r="G3" s="25"/>
      <c r="H3" s="25"/>
    </row>
    <row r="4" spans="1:9" x14ac:dyDescent="0.4">
      <c r="A4" s="6" t="s">
        <v>3</v>
      </c>
      <c r="D4" s="22" t="s">
        <v>4</v>
      </c>
      <c r="E4" s="23"/>
      <c r="F4" s="22" t="s">
        <v>5</v>
      </c>
      <c r="G4" s="23"/>
      <c r="H4" s="22" t="s">
        <v>6</v>
      </c>
      <c r="I4" s="23"/>
    </row>
    <row r="5" spans="1:9" x14ac:dyDescent="0.4">
      <c r="A5" s="7" t="s">
        <v>7</v>
      </c>
      <c r="B5" s="8">
        <v>2000000</v>
      </c>
      <c r="D5" s="27">
        <f>B36</f>
        <v>3925742.6296018027</v>
      </c>
      <c r="E5" s="28"/>
      <c r="F5" s="27">
        <f>B38</f>
        <v>3625742.6296018027</v>
      </c>
      <c r="G5" s="28"/>
      <c r="H5" s="33">
        <f>B39</f>
        <v>3.6257426296018025</v>
      </c>
      <c r="I5" s="28"/>
    </row>
    <row r="6" spans="1:9" x14ac:dyDescent="0.4">
      <c r="A6" s="7" t="s">
        <v>8</v>
      </c>
      <c r="B6" s="9">
        <v>0.2</v>
      </c>
      <c r="D6" s="29"/>
      <c r="E6" s="30"/>
      <c r="F6" s="29"/>
      <c r="G6" s="30"/>
      <c r="H6" s="29"/>
      <c r="I6" s="30"/>
    </row>
    <row r="7" spans="1:9" x14ac:dyDescent="0.4">
      <c r="A7" s="7" t="s">
        <v>9</v>
      </c>
      <c r="B7" s="9">
        <v>0.04</v>
      </c>
    </row>
    <row r="8" spans="1:9" x14ac:dyDescent="0.4">
      <c r="A8" s="7" t="s">
        <v>10</v>
      </c>
      <c r="B8" s="9">
        <v>0.05</v>
      </c>
    </row>
    <row r="9" spans="1:9" x14ac:dyDescent="0.4">
      <c r="A9" s="7" t="s">
        <v>11</v>
      </c>
      <c r="B9" s="9">
        <v>0.1</v>
      </c>
    </row>
    <row r="10" spans="1:9" x14ac:dyDescent="0.4">
      <c r="A10" s="7" t="s">
        <v>12</v>
      </c>
      <c r="B10" s="9">
        <v>0.25</v>
      </c>
    </row>
    <row r="11" spans="1:9" x14ac:dyDescent="0.4">
      <c r="A11" s="7" t="s">
        <v>13</v>
      </c>
      <c r="B11" s="9">
        <v>0.1</v>
      </c>
    </row>
    <row r="12" spans="1:9" x14ac:dyDescent="0.4">
      <c r="A12" s="7" t="s">
        <v>14</v>
      </c>
      <c r="B12" s="9">
        <v>2.5000000000000001E-2</v>
      </c>
    </row>
    <row r="13" spans="1:9" x14ac:dyDescent="0.4">
      <c r="A13" s="7" t="s">
        <v>15</v>
      </c>
      <c r="B13" s="8">
        <v>300000</v>
      </c>
    </row>
    <row r="14" spans="1:9" x14ac:dyDescent="0.4">
      <c r="A14" s="7" t="s">
        <v>16</v>
      </c>
      <c r="B14" s="10">
        <v>1000000</v>
      </c>
    </row>
    <row r="16" spans="1:9" ht="30" customHeight="1" x14ac:dyDescent="0.4">
      <c r="A16" s="11"/>
      <c r="B16" s="11" t="s">
        <v>17</v>
      </c>
      <c r="C16" s="11" t="s">
        <v>18</v>
      </c>
      <c r="D16" s="11" t="s">
        <v>19</v>
      </c>
      <c r="E16" s="11" t="s">
        <v>20</v>
      </c>
      <c r="F16" s="11" t="s">
        <v>21</v>
      </c>
      <c r="G16" s="11" t="s">
        <v>22</v>
      </c>
    </row>
    <row r="17" spans="1:7" x14ac:dyDescent="0.4">
      <c r="A17" t="s">
        <v>23</v>
      </c>
      <c r="B17" s="12">
        <v>0</v>
      </c>
      <c r="C17" s="12">
        <v>1</v>
      </c>
      <c r="D17" s="12">
        <v>2</v>
      </c>
      <c r="E17" s="12">
        <v>3</v>
      </c>
      <c r="F17" s="12">
        <v>4</v>
      </c>
      <c r="G17" s="12">
        <v>5</v>
      </c>
    </row>
    <row r="18" spans="1:7" x14ac:dyDescent="0.4">
      <c r="A18" t="s">
        <v>24</v>
      </c>
      <c r="C18" s="9">
        <v>0.15</v>
      </c>
      <c r="D18" s="9">
        <v>0.12</v>
      </c>
      <c r="E18" s="9">
        <v>0.1</v>
      </c>
      <c r="F18" s="9">
        <v>0.08</v>
      </c>
      <c r="G18" s="9">
        <v>0.06</v>
      </c>
    </row>
    <row r="19" spans="1:7" x14ac:dyDescent="0.4">
      <c r="A19" s="6" t="s">
        <v>25</v>
      </c>
      <c r="B19" s="13">
        <f>B5</f>
        <v>2000000</v>
      </c>
      <c r="C19" s="13">
        <f>B19*(1+C18)</f>
        <v>2300000</v>
      </c>
      <c r="D19" s="13">
        <f>C19*(1+D18)</f>
        <v>2576000.0000000005</v>
      </c>
      <c r="E19" s="13">
        <f>D19*(1+E18)</f>
        <v>2833600.0000000009</v>
      </c>
      <c r="F19" s="13">
        <f>E19*(1+F18)</f>
        <v>3060288.0000000014</v>
      </c>
      <c r="G19" s="13">
        <f>F19*(1+G18)</f>
        <v>3243905.2800000017</v>
      </c>
    </row>
    <row r="20" spans="1:7" x14ac:dyDescent="0.4">
      <c r="A20" s="7" t="s">
        <v>26</v>
      </c>
      <c r="C20" s="13">
        <f>C19*$B$6</f>
        <v>460000</v>
      </c>
      <c r="D20" s="13">
        <f>D19*$B$6</f>
        <v>515200.00000000012</v>
      </c>
      <c r="E20" s="13">
        <f>E19*$B$6</f>
        <v>566720.00000000023</v>
      </c>
      <c r="F20" s="13">
        <f>F19*$B$6</f>
        <v>612057.60000000033</v>
      </c>
      <c r="G20" s="13">
        <f>G19*$B$6</f>
        <v>648781.05600000033</v>
      </c>
    </row>
    <row r="21" spans="1:7" x14ac:dyDescent="0.4">
      <c r="A21" s="7" t="s">
        <v>27</v>
      </c>
      <c r="C21" s="13">
        <f>C19*$B$7</f>
        <v>92000</v>
      </c>
      <c r="D21" s="13">
        <f>D19*$B$7</f>
        <v>103040.00000000001</v>
      </c>
      <c r="E21" s="13">
        <f>E19*$B$7</f>
        <v>113344.00000000004</v>
      </c>
      <c r="F21" s="13">
        <f>F19*$B$7</f>
        <v>122411.52000000006</v>
      </c>
      <c r="G21" s="13">
        <f>G19*$B$7</f>
        <v>129756.21120000006</v>
      </c>
    </row>
    <row r="22" spans="1:7" x14ac:dyDescent="0.4">
      <c r="A22" s="7" t="s">
        <v>28</v>
      </c>
      <c r="C22" s="13">
        <f>C20-C21</f>
        <v>368000</v>
      </c>
      <c r="D22" s="13">
        <f>D20-D21</f>
        <v>412160.00000000012</v>
      </c>
      <c r="E22" s="13">
        <f>E20-E21</f>
        <v>453376.00000000017</v>
      </c>
      <c r="F22" s="13">
        <f>F20-F21</f>
        <v>489646.08000000025</v>
      </c>
      <c r="G22" s="13">
        <f>G20-G21</f>
        <v>519024.84480000025</v>
      </c>
    </row>
    <row r="23" spans="1:7" x14ac:dyDescent="0.4">
      <c r="A23" s="7" t="s">
        <v>29</v>
      </c>
      <c r="C23" s="13">
        <f>MAX(0,C22*$B$10)</f>
        <v>92000</v>
      </c>
      <c r="D23" s="13">
        <f>MAX(0,D22*$B$10)</f>
        <v>103040.00000000003</v>
      </c>
      <c r="E23" s="13">
        <f>MAX(0,E22*$B$10)</f>
        <v>113344.00000000004</v>
      </c>
      <c r="F23" s="13">
        <f>MAX(0,F22*$B$10)</f>
        <v>122411.52000000006</v>
      </c>
      <c r="G23" s="13">
        <f>MAX(0,G22*$B$10)</f>
        <v>129756.21120000006</v>
      </c>
    </row>
    <row r="24" spans="1:7" x14ac:dyDescent="0.4">
      <c r="A24" s="7" t="s">
        <v>30</v>
      </c>
      <c r="C24" s="13">
        <f>C22-C23</f>
        <v>276000</v>
      </c>
      <c r="D24" s="13">
        <f>D22-D23</f>
        <v>309120.00000000012</v>
      </c>
      <c r="E24" s="13">
        <f>E22-E23</f>
        <v>340032.00000000012</v>
      </c>
      <c r="F24" s="13">
        <f>F22-F23</f>
        <v>367234.56000000017</v>
      </c>
      <c r="G24" s="13">
        <f>G22-G23</f>
        <v>389268.63360000018</v>
      </c>
    </row>
    <row r="25" spans="1:7" x14ac:dyDescent="0.4">
      <c r="A25" s="7" t="s">
        <v>31</v>
      </c>
      <c r="C25" s="13">
        <f>C21</f>
        <v>92000</v>
      </c>
      <c r="D25" s="13">
        <f>D21</f>
        <v>103040.00000000001</v>
      </c>
      <c r="E25" s="13">
        <f>E21</f>
        <v>113344.00000000004</v>
      </c>
      <c r="F25" s="13">
        <f>F21</f>
        <v>122411.52000000006</v>
      </c>
      <c r="G25" s="13">
        <f>G21</f>
        <v>129756.21120000006</v>
      </c>
    </row>
    <row r="26" spans="1:7" x14ac:dyDescent="0.4">
      <c r="A26" s="7" t="s">
        <v>32</v>
      </c>
      <c r="C26" s="13">
        <f>-C19*$B$8</f>
        <v>-115000</v>
      </c>
      <c r="D26" s="13">
        <f>-D19*$B$8</f>
        <v>-128800.00000000003</v>
      </c>
      <c r="E26" s="13">
        <f>-E19*$B$8</f>
        <v>-141680.00000000006</v>
      </c>
      <c r="F26" s="13">
        <f>-F19*$B$8</f>
        <v>-153014.40000000008</v>
      </c>
      <c r="G26" s="13">
        <f>-G19*$B$8</f>
        <v>-162195.26400000008</v>
      </c>
    </row>
    <row r="27" spans="1:7" x14ac:dyDescent="0.4">
      <c r="A27" s="7" t="s">
        <v>33</v>
      </c>
      <c r="C27" s="13">
        <f>-(C19-B19)*$B$9</f>
        <v>-30000</v>
      </c>
      <c r="D27" s="13">
        <f>-(D19-C19)*$B$9</f>
        <v>-27600.000000000047</v>
      </c>
      <c r="E27" s="13">
        <f>-(E19-D19)*$B$9</f>
        <v>-25760.000000000047</v>
      </c>
      <c r="F27" s="13">
        <f>-(F19-E19)*$B$9</f>
        <v>-22668.800000000047</v>
      </c>
      <c r="G27" s="13">
        <f>-(G19-F19)*$B$9</f>
        <v>-18361.728000000028</v>
      </c>
    </row>
    <row r="28" spans="1:7" x14ac:dyDescent="0.4">
      <c r="A28" s="6" t="s">
        <v>34</v>
      </c>
      <c r="C28" s="14">
        <f>C24+C25+C26+C27</f>
        <v>223000</v>
      </c>
      <c r="D28" s="14">
        <f>D24+D25+D26+D27</f>
        <v>255760.00000000006</v>
      </c>
      <c r="E28" s="14">
        <f>E24+E25+E26+E27</f>
        <v>285936.00000000006</v>
      </c>
      <c r="F28" s="14">
        <f>F24+F25+F26+F27</f>
        <v>313962.88000000012</v>
      </c>
      <c r="G28" s="14">
        <f>G24+G25+G26+G27</f>
        <v>338467.85280000017</v>
      </c>
    </row>
    <row r="29" spans="1:7" x14ac:dyDescent="0.4">
      <c r="A29" s="7" t="s">
        <v>35</v>
      </c>
      <c r="C29" s="15">
        <f>1/(1+$B$11)^C17</f>
        <v>0.90909090909090906</v>
      </c>
      <c r="D29" s="15">
        <f>1/(1+$B$11)^D17</f>
        <v>0.82644628099173545</v>
      </c>
      <c r="E29" s="15">
        <f>1/(1+$B$11)^E17</f>
        <v>0.75131480090157754</v>
      </c>
      <c r="F29" s="15">
        <f>1/(1+$B$11)^F17</f>
        <v>0.68301345536507052</v>
      </c>
      <c r="G29" s="15">
        <f>1/(1+$B$11)^G17</f>
        <v>0.62092132305915493</v>
      </c>
    </row>
    <row r="30" spans="1:7" x14ac:dyDescent="0.4">
      <c r="A30" s="6" t="s">
        <v>36</v>
      </c>
      <c r="C30" s="14">
        <f>C28*C29</f>
        <v>202727.27272727271</v>
      </c>
      <c r="D30" s="14">
        <f>D28*D29</f>
        <v>211371.9008264463</v>
      </c>
      <c r="E30" s="14">
        <f>E28*E29</f>
        <v>214827.94891059352</v>
      </c>
      <c r="F30" s="14">
        <f>F28*F29</f>
        <v>214440.87152516909</v>
      </c>
      <c r="G30" s="14">
        <f>G28*G29</f>
        <v>210161.90697356741</v>
      </c>
    </row>
    <row r="32" spans="1:7" x14ac:dyDescent="0.4">
      <c r="A32" s="6" t="s">
        <v>37</v>
      </c>
      <c r="D32" s="6" t="s">
        <v>38</v>
      </c>
    </row>
    <row r="33" spans="1:9" x14ac:dyDescent="0.4">
      <c r="A33" s="7" t="s">
        <v>39</v>
      </c>
      <c r="B33" s="16">
        <f>SUM(C30:G30)</f>
        <v>1053529.9009630489</v>
      </c>
      <c r="D33" s="17" t="s">
        <v>40</v>
      </c>
      <c r="E33" s="18">
        <v>1.4999999999999999E-2</v>
      </c>
      <c r="F33" s="18">
        <v>0.02</v>
      </c>
      <c r="G33" s="18">
        <v>2.5000000000000001E-2</v>
      </c>
      <c r="H33" s="18">
        <v>0.03</v>
      </c>
      <c r="I33" s="18">
        <v>3.5000000000000003E-2</v>
      </c>
    </row>
    <row r="34" spans="1:9" x14ac:dyDescent="0.4">
      <c r="A34" s="7" t="s">
        <v>41</v>
      </c>
      <c r="B34" s="16">
        <f>G28*(1+B12)/(B11-B12)</f>
        <v>4625727.3216000013</v>
      </c>
      <c r="D34" s="18">
        <v>0.08</v>
      </c>
      <c r="E34" s="19">
        <f t="shared" ref="E34:I38" si="0">SUMPRODUCT($C$28:$G$28/(1+$D34)^$C$17:$G$17)+$G$28*(1+E$33)/($D34-E$33)/(1+$D34)^5</f>
        <v>4710957.5482219402</v>
      </c>
      <c r="F34" s="19">
        <f t="shared" si="0"/>
        <v>5029911.3636320885</v>
      </c>
      <c r="G34" s="19">
        <f t="shared" si="0"/>
        <v>5406856.7818440814</v>
      </c>
      <c r="H34" s="19">
        <f t="shared" si="0"/>
        <v>5859191.2836984741</v>
      </c>
      <c r="I34" s="19">
        <f t="shared" si="0"/>
        <v>6412044.5637427317</v>
      </c>
    </row>
    <row r="35" spans="1:9" x14ac:dyDescent="0.4">
      <c r="A35" s="7" t="s">
        <v>42</v>
      </c>
      <c r="B35" s="16">
        <f>B34*G29</f>
        <v>2872212.7286387538</v>
      </c>
      <c r="D35" s="18">
        <v>0.09</v>
      </c>
      <c r="E35" s="19">
        <f t="shared" si="0"/>
        <v>4060124.9735748544</v>
      </c>
      <c r="F35" s="19">
        <f t="shared" si="0"/>
        <v>4288486.0783925932</v>
      </c>
      <c r="G35" s="19">
        <f t="shared" si="0"/>
        <v>4551979.6608745959</v>
      </c>
      <c r="H35" s="19">
        <f t="shared" si="0"/>
        <v>4859388.8404369345</v>
      </c>
      <c r="I35" s="19">
        <f t="shared" si="0"/>
        <v>5222690.5981015172</v>
      </c>
    </row>
    <row r="36" spans="1:9" x14ac:dyDescent="0.4">
      <c r="A36" s="6" t="s">
        <v>4</v>
      </c>
      <c r="B36" s="16">
        <f>B33+B35</f>
        <v>3925742.6296018027</v>
      </c>
      <c r="D36" s="18">
        <v>0.1</v>
      </c>
      <c r="E36" s="19">
        <f t="shared" si="0"/>
        <v>3563110.3195297653</v>
      </c>
      <c r="F36" s="19">
        <f t="shared" si="0"/>
        <v>3733094.2148760334</v>
      </c>
      <c r="G36" s="19">
        <f t="shared" si="0"/>
        <v>3925742.6296018031</v>
      </c>
      <c r="H36" s="19">
        <f t="shared" si="0"/>
        <v>4145912.2464312548</v>
      </c>
      <c r="I36" s="19">
        <f t="shared" si="0"/>
        <v>4399954.1120036989</v>
      </c>
    </row>
    <row r="37" spans="1:9" x14ac:dyDescent="0.4">
      <c r="A37" s="7" t="s">
        <v>43</v>
      </c>
      <c r="B37" s="16">
        <f>-B13</f>
        <v>-300000</v>
      </c>
      <c r="D37" s="18">
        <v>0.11</v>
      </c>
      <c r="E37" s="19">
        <f t="shared" si="0"/>
        <v>3171312.0290368446</v>
      </c>
      <c r="F37" s="19">
        <f t="shared" si="0"/>
        <v>3301697.5602600677</v>
      </c>
      <c r="G37" s="19">
        <f t="shared" si="0"/>
        <v>3447422.5657448461</v>
      </c>
      <c r="H37" s="19">
        <f t="shared" si="0"/>
        <v>3611363.1969152209</v>
      </c>
      <c r="I37" s="19">
        <f t="shared" si="0"/>
        <v>3797162.5789083135</v>
      </c>
    </row>
    <row r="38" spans="1:9" x14ac:dyDescent="0.4">
      <c r="A38" s="6" t="s">
        <v>5</v>
      </c>
      <c r="B38" s="16">
        <f>B36+B37</f>
        <v>3625742.6296018027</v>
      </c>
      <c r="D38" s="18">
        <v>0.12</v>
      </c>
      <c r="E38" s="19">
        <f t="shared" si="0"/>
        <v>2854644.7931851316</v>
      </c>
      <c r="F38" s="19">
        <f t="shared" si="0"/>
        <v>2957074.5262390678</v>
      </c>
      <c r="G38" s="19">
        <f t="shared" si="0"/>
        <v>3070286.3364565754</v>
      </c>
      <c r="H38" s="19">
        <f t="shared" si="0"/>
        <v>3196077.2366982512</v>
      </c>
      <c r="I38" s="19">
        <f t="shared" si="0"/>
        <v>3336667.0663801241</v>
      </c>
    </row>
    <row r="39" spans="1:9" x14ac:dyDescent="0.4">
      <c r="A39" s="6" t="s">
        <v>6</v>
      </c>
      <c r="B39" s="20">
        <f>B38/B14</f>
        <v>3.6257426296018025</v>
      </c>
    </row>
    <row r="40" spans="1:9" x14ac:dyDescent="0.4">
      <c r="A40" s="7" t="s">
        <v>44</v>
      </c>
      <c r="B40" s="21">
        <f>B35/B36</f>
        <v>0.73163551450903164</v>
      </c>
    </row>
  </sheetData>
  <mergeCells count="9">
    <mergeCell ref="A1:H1"/>
    <mergeCell ref="H5:I6"/>
    <mergeCell ref="F4:G4"/>
    <mergeCell ref="A3:H3"/>
    <mergeCell ref="A2:H2"/>
    <mergeCell ref="F5:G6"/>
    <mergeCell ref="D5:E6"/>
    <mergeCell ref="D4:E4"/>
    <mergeCell ref="H4:I4"/>
  </mergeCells>
  <conditionalFormatting sqref="E34:I38">
    <cfRule type="expression" dxfId="0" priority="1">
      <formula>AND($D34=$B$11,E$33=$B$12)</formula>
    </cfRule>
  </conditionalFormatting>
  <hyperlinks>
    <hyperlink ref="A2" r:id="rId1" xr:uid="{00000000-0004-0000-0100-000000000000}"/>
    <hyperlink ref="A3" r:id="rId2" xr:uid="{00000000-0004-0000-01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Margin Sheet · themarginsheet.com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7a07e8-7ffc-4027-9e93-3aa3f75b4b66">
      <Terms xmlns="http://schemas.microsoft.com/office/infopath/2007/PartnerControls"/>
    </lcf76f155ced4ddcb4097134ff3c332f>
    <TaxCatchAll xmlns="78f697b9-b6e7-413b-9562-1b35d729075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302C947D7934B97E1868124048385" ma:contentTypeVersion="11" ma:contentTypeDescription="Create a new document." ma:contentTypeScope="" ma:versionID="cc3dfde8b5a079319c4198d388af003a">
  <xsd:schema xmlns:xsd="http://www.w3.org/2001/XMLSchema" xmlns:xs="http://www.w3.org/2001/XMLSchema" xmlns:p="http://schemas.microsoft.com/office/2006/metadata/properties" xmlns:ns2="767a07e8-7ffc-4027-9e93-3aa3f75b4b66" xmlns:ns3="78f697b9-b6e7-413b-9562-1b35d7290753" targetNamespace="http://schemas.microsoft.com/office/2006/metadata/properties" ma:root="true" ma:fieldsID="ac669d088194707632fff808b699fd5d" ns2:_="" ns3:_="">
    <xsd:import namespace="767a07e8-7ffc-4027-9e93-3aa3f75b4b66"/>
    <xsd:import namespace="78f697b9-b6e7-413b-9562-1b35d7290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07e8-7ffc-4027-9e93-3aa3f75b4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92ee74-ae25-4f8c-8c81-80a21a21d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697b9-b6e7-413b-9562-1b35d72907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534af6-30ee-41db-b977-34e3f5243afe}" ma:internalName="TaxCatchAll" ma:showField="CatchAllData" ma:web="78f697b9-b6e7-413b-9562-1b35d7290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358C15-F5BE-44B4-BB80-6FA8E15352AF}">
  <ds:schemaRefs>
    <ds:schemaRef ds:uri="http://schemas.microsoft.com/office/2006/metadata/properties"/>
    <ds:schemaRef ds:uri="http://schemas.microsoft.com/office/infopath/2007/PartnerControls"/>
    <ds:schemaRef ds:uri="767a07e8-7ffc-4027-9e93-3aa3f75b4b66"/>
    <ds:schemaRef ds:uri="78f697b9-b6e7-413b-9562-1b35d7290753"/>
  </ds:schemaRefs>
</ds:datastoreItem>
</file>

<file path=customXml/itemProps2.xml><?xml version="1.0" encoding="utf-8"?>
<ds:datastoreItem xmlns:ds="http://schemas.openxmlformats.org/officeDocument/2006/customXml" ds:itemID="{8C3B949C-15BF-45F4-BA1F-877A4F9ECB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DC0E33-23D1-4DA4-9AB6-0133274AFF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7a07e8-7ffc-4027-9e93-3aa3f75b4b66"/>
    <ds:schemaRef ds:uri="78f697b9-b6e7-413b-9562-1b35d7290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DCF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PK -An Excel Expert</cp:lastModifiedBy>
  <dcterms:created xsi:type="dcterms:W3CDTF">2026-11-04T09:03:19Z</dcterms:created>
  <dcterms:modified xsi:type="dcterms:W3CDTF">2026-11-04T09:10:12Z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0x010100EF4302C947D7934B97E1868124048385</vt:lpwstr>
  </property>
</Properties>
</file>